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ndbruk\Gjødsel\Verktøy\Omregningstabeller\"/>
    </mc:Choice>
  </mc:AlternateContent>
  <xr:revisionPtr revIDLastSave="0" documentId="8_{0D778617-85AB-431A-A821-37DADE104482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ark1" sheetId="6" state="hidden" r:id="rId1"/>
    <sheet name="Ark2" sheetId="7" r:id="rId2"/>
  </sheets>
  <definedNames>
    <definedName name="Mengde_N">'Ark2'!$D$3:$D$4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7" l="1"/>
  <c r="F31" i="7"/>
  <c r="L31" i="7" s="1"/>
  <c r="I30" i="7"/>
  <c r="F30" i="7"/>
  <c r="L30" i="7" s="1"/>
  <c r="I29" i="7"/>
  <c r="F29" i="7"/>
  <c r="L29" i="7" s="1"/>
  <c r="F28" i="7"/>
  <c r="L28" i="7" s="1"/>
  <c r="I28" i="7"/>
  <c r="F32" i="7"/>
  <c r="J32" i="7" s="1"/>
  <c r="I32" i="7"/>
  <c r="F25" i="7"/>
  <c r="G25" i="7" s="1"/>
  <c r="H25" i="7" s="1"/>
  <c r="I25" i="7"/>
  <c r="I24" i="7"/>
  <c r="F24" i="7"/>
  <c r="L24" i="7" s="1"/>
  <c r="F21" i="7"/>
  <c r="G21" i="7" s="1"/>
  <c r="H21" i="7" s="1"/>
  <c r="I21" i="7"/>
  <c r="I23" i="7"/>
  <c r="F23" i="7"/>
  <c r="L23" i="7" s="1"/>
  <c r="I22" i="7"/>
  <c r="F22" i="7"/>
  <c r="K22" i="7" s="1"/>
  <c r="J31" i="7" l="1"/>
  <c r="K31" i="7"/>
  <c r="G31" i="7"/>
  <c r="H31" i="7" s="1"/>
  <c r="K30" i="7"/>
  <c r="J30" i="7"/>
  <c r="G30" i="7"/>
  <c r="H30" i="7" s="1"/>
  <c r="K28" i="7"/>
  <c r="J28" i="7"/>
  <c r="K29" i="7"/>
  <c r="J29" i="7"/>
  <c r="G29" i="7"/>
  <c r="H29" i="7" s="1"/>
  <c r="G28" i="7"/>
  <c r="H28" i="7" s="1"/>
  <c r="L32" i="7"/>
  <c r="K32" i="7"/>
  <c r="G32" i="7"/>
  <c r="H32" i="7" s="1"/>
  <c r="L25" i="7"/>
  <c r="J25" i="7"/>
  <c r="K25" i="7"/>
  <c r="G24" i="7"/>
  <c r="H24" i="7" s="1"/>
  <c r="L21" i="7"/>
  <c r="J21" i="7"/>
  <c r="K21" i="7"/>
  <c r="L22" i="7"/>
  <c r="J22" i="7"/>
  <c r="G23" i="7"/>
  <c r="H23" i="7" s="1"/>
  <c r="G22" i="7"/>
  <c r="H22" i="7" s="1"/>
  <c r="F12" i="7" l="1"/>
  <c r="G12" i="7" s="1"/>
  <c r="H12" i="7" s="1"/>
  <c r="I12" i="7"/>
  <c r="L12" i="7" l="1"/>
  <c r="J12" i="7"/>
  <c r="K12" i="7"/>
  <c r="F18" i="7"/>
  <c r="G18" i="7" s="1"/>
  <c r="H18" i="7" s="1"/>
  <c r="I18" i="7"/>
  <c r="J18" i="7" l="1"/>
  <c r="L18" i="7"/>
  <c r="K18" i="7"/>
  <c r="I20" i="7"/>
  <c r="F20" i="7"/>
  <c r="L20" i="7" s="1"/>
  <c r="J20" i="7" l="1"/>
  <c r="G20" i="7"/>
  <c r="H20" i="7" s="1"/>
  <c r="K20" i="7"/>
  <c r="F10" i="7" l="1"/>
  <c r="J10" i="7" s="1"/>
  <c r="F16" i="7"/>
  <c r="G16" i="7" s="1"/>
  <c r="H16" i="7" s="1"/>
  <c r="I16" i="7"/>
  <c r="I10" i="7"/>
  <c r="F11" i="7"/>
  <c r="K11" i="7" s="1"/>
  <c r="I11" i="7"/>
  <c r="F13" i="7"/>
  <c r="G13" i="7" s="1"/>
  <c r="H13" i="7" s="1"/>
  <c r="I13" i="7"/>
  <c r="I15" i="7"/>
  <c r="F15" i="7"/>
  <c r="K15" i="7" s="1"/>
  <c r="F19" i="7"/>
  <c r="L19" i="7" s="1"/>
  <c r="I19" i="7"/>
  <c r="F14" i="7"/>
  <c r="K14" i="7" s="1"/>
  <c r="I14" i="7"/>
  <c r="I17" i="7"/>
  <c r="F17" i="7"/>
  <c r="G17" i="7" s="1"/>
  <c r="H17" i="7" s="1"/>
  <c r="H10" i="6"/>
  <c r="D10" i="6"/>
  <c r="D11" i="6" s="1"/>
  <c r="B11" i="6" s="1"/>
  <c r="H11" i="6" s="1"/>
  <c r="H6" i="6"/>
  <c r="D6" i="6"/>
  <c r="D7" i="6" s="1"/>
  <c r="B7" i="6" s="1"/>
  <c r="H7" i="6" s="1"/>
  <c r="D3" i="6"/>
  <c r="F3" i="6" s="1"/>
  <c r="G3" i="6" s="1"/>
  <c r="D4" i="6"/>
  <c r="F4" i="6" s="1"/>
  <c r="G4" i="6" s="1"/>
  <c r="D5" i="6"/>
  <c r="F5" i="6" s="1"/>
  <c r="G5" i="6" s="1"/>
  <c r="G11" i="7" l="1"/>
  <c r="H11" i="7" s="1"/>
  <c r="J13" i="7"/>
  <c r="K10" i="7"/>
  <c r="G15" i="7"/>
  <c r="H15" i="7" s="1"/>
  <c r="L16" i="7"/>
  <c r="L15" i="7"/>
  <c r="K17" i="7"/>
  <c r="L11" i="7"/>
  <c r="J11" i="7"/>
  <c r="L14" i="7"/>
  <c r="J17" i="7"/>
  <c r="J14" i="7"/>
  <c r="J19" i="7"/>
  <c r="G14" i="7"/>
  <c r="H14" i="7" s="1"/>
  <c r="L17" i="7"/>
  <c r="K19" i="7"/>
  <c r="K13" i="7"/>
  <c r="L10" i="7"/>
  <c r="K16" i="7"/>
  <c r="J15" i="7"/>
  <c r="L13" i="7"/>
  <c r="J16" i="7"/>
  <c r="G10" i="7"/>
  <c r="H10" i="7" s="1"/>
  <c r="G19" i="7"/>
  <c r="H19" i="7" s="1"/>
</calcChain>
</file>

<file path=xl/sharedStrings.xml><?xml version="1.0" encoding="utf-8"?>
<sst xmlns="http://schemas.openxmlformats.org/spreadsheetml/2006/main" count="122" uniqueCount="67">
  <si>
    <t>Kalksalp</t>
  </si>
  <si>
    <t>% N</t>
  </si>
  <si>
    <t>kg N</t>
  </si>
  <si>
    <t>kg vare</t>
  </si>
  <si>
    <t>kr/daa</t>
  </si>
  <si>
    <t>Omregning</t>
  </si>
  <si>
    <t>kg gjødsel</t>
  </si>
  <si>
    <t>Ant 600-kg sekker</t>
  </si>
  <si>
    <t>22-3-10</t>
  </si>
  <si>
    <t>NPK 27-3-5</t>
  </si>
  <si>
    <t>25-2-6</t>
  </si>
  <si>
    <t>Kg gjødsel</t>
  </si>
  <si>
    <t>Kg N</t>
  </si>
  <si>
    <t>Skriv inn:</t>
  </si>
  <si>
    <t>Mitt areal:</t>
  </si>
  <si>
    <t>daa (valgfritt)</t>
  </si>
  <si>
    <t>Kg P</t>
  </si>
  <si>
    <t>Kg K</t>
  </si>
  <si>
    <t>Kg S</t>
  </si>
  <si>
    <t>Totalt</t>
  </si>
  <si>
    <t>% P</t>
  </si>
  <si>
    <t>% K</t>
  </si>
  <si>
    <t>% S</t>
  </si>
  <si>
    <t>Gjødseltype</t>
  </si>
  <si>
    <t>til mitt areal</t>
  </si>
  <si>
    <t>Mikronærings-</t>
  </si>
  <si>
    <t>stoffer</t>
  </si>
  <si>
    <t>ja</t>
  </si>
  <si>
    <t>Fullgjødsel 12-4-18</t>
  </si>
  <si>
    <t>Fullgjødsel 18-3-15</t>
  </si>
  <si>
    <t>Fullgjødsel 22-3-10</t>
  </si>
  <si>
    <t>Fullgjødsel 22-2-12</t>
  </si>
  <si>
    <t>Fullgjødsel 25-2-6</t>
  </si>
  <si>
    <t>Antall</t>
  </si>
  <si>
    <t>storsekker</t>
  </si>
  <si>
    <t>Tabell for beregning av gjødsel med utgangspunkt i Kg gjødsel eller Kg N.</t>
  </si>
  <si>
    <t>pr daa</t>
  </si>
  <si>
    <t xml:space="preserve">     Velg "Kg gjødsel" eller "Kg N"</t>
  </si>
  <si>
    <t>Finn spredetabell her</t>
  </si>
  <si>
    <t>Finn gjødselbrosjyre her</t>
  </si>
  <si>
    <t>Produktspesifikasjon kan endres uten forutgående varsel. Med forbehold om feil og mangler.</t>
  </si>
  <si>
    <t>Felleskjøpet Agri SA påtar seg intet ansvar for tap eller skade som følge av anvendelsen av omregningstabellen.</t>
  </si>
  <si>
    <t>Fullgjødsel 8-5-19</t>
  </si>
  <si>
    <t>Fullgjødsel 20-4-11</t>
  </si>
  <si>
    <t>Opti-NK 22-0-12</t>
  </si>
  <si>
    <t>NPK 24-3,5-6</t>
  </si>
  <si>
    <t>NPK 15-7-12</t>
  </si>
  <si>
    <t>Fullgjødsel 17-5-13</t>
  </si>
  <si>
    <t>Opti-NS 27-0-0 (4S)</t>
  </si>
  <si>
    <t>NPK 27-2-4</t>
  </si>
  <si>
    <t>Mineralorg NPK 20-4-8</t>
  </si>
  <si>
    <t>Grønn NPK 8-3-5</t>
  </si>
  <si>
    <t>Grønn NPK 11-3-2</t>
  </si>
  <si>
    <t>Grønn NPK 14-2-1</t>
  </si>
  <si>
    <t xml:space="preserve">Gjødselsammensetning gjelder pr 08.02.23. </t>
  </si>
  <si>
    <t>Sulfan 24-0-0 (6S)</t>
  </si>
  <si>
    <t>Pelletert</t>
  </si>
  <si>
    <t>Marihøne 4-1-2</t>
  </si>
  <si>
    <t>Marihøne Pluss 8-4-5</t>
  </si>
  <si>
    <t>Form</t>
  </si>
  <si>
    <t>Granulert</t>
  </si>
  <si>
    <t>Granulert/Prillet</t>
  </si>
  <si>
    <t xml:space="preserve">Gjødsel til økologisk landbruk. </t>
  </si>
  <si>
    <t>B, Cu, Mn</t>
  </si>
  <si>
    <t>B, Mn, Zn</t>
  </si>
  <si>
    <t>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</si>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</sst>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.0"/>
    <numFmt numFmtId="168" formatCode="0.0\ %"/>
    <numFmt numFmtId="169" formatCode="#,##0_ ;\-#,##0\ "/>
  </numFmts>
  <fonts count="16" x14ac:knownFonts="1">
    <font>
      <sz val="10"/>
      <name val="Arial"/>
    </font>
    <font>
      <sz val="10"/>
      <name val="Arial"/>
      <family val="2"/>
    </font>
    <font>
      <b/>
      <sz val="25"/>
      <name val="Arial"/>
      <family val="2"/>
    </font>
    <font>
      <sz val="25"/>
      <name val="Arial"/>
      <family val="2"/>
    </font>
    <font>
      <b/>
      <sz val="35"/>
      <name val="Arial"/>
      <family val="2"/>
    </font>
    <font>
      <sz val="25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5"/>
      <color rgb="FFFF000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8"/>
      <name val="Arial"/>
      <family val="2"/>
    </font>
    <font>
      <u/>
      <sz val="10"/>
      <color rgb="FF0000FF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/>
    <xf numFmtId="166" fontId="3" fillId="0" borderId="1" xfId="0" applyNumberFormat="1" applyFont="1" applyBorder="1" applyAlignment="1">
      <alignment horizontal="center"/>
    </xf>
    <xf numFmtId="49" fontId="3" fillId="0" borderId="1" xfId="0" quotePrefix="1" applyNumberFormat="1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" fontId="3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7" fontId="3" fillId="0" borderId="1" xfId="0" applyNumberFormat="1" applyFont="1" applyBorder="1" applyAlignment="1">
      <alignment horizontal="center" wrapText="1"/>
    </xf>
    <xf numFmtId="49" fontId="0" fillId="0" borderId="0" xfId="0" applyNumberFormat="1"/>
    <xf numFmtId="0" fontId="7" fillId="0" borderId="0" xfId="0" applyFont="1"/>
    <xf numFmtId="49" fontId="0" fillId="0" borderId="0" xfId="0" applyNumberFormat="1" applyBorder="1"/>
    <xf numFmtId="0" fontId="0" fillId="0" borderId="0" xfId="0" applyBorder="1"/>
    <xf numFmtId="0" fontId="7" fillId="0" borderId="0" xfId="0" applyFont="1" applyBorder="1"/>
    <xf numFmtId="0" fontId="0" fillId="0" borderId="0" xfId="0" applyFill="1" applyBorder="1"/>
    <xf numFmtId="0" fontId="0" fillId="0" borderId="3" xfId="0" applyBorder="1"/>
    <xf numFmtId="0" fontId="7" fillId="0" borderId="3" xfId="0" applyFont="1" applyBorder="1"/>
    <xf numFmtId="10" fontId="0" fillId="0" borderId="1" xfId="0" applyNumberFormat="1" applyBorder="1"/>
    <xf numFmtId="168" fontId="0" fillId="0" borderId="1" xfId="0" applyNumberFormat="1" applyBorder="1"/>
    <xf numFmtId="0" fontId="0" fillId="0" borderId="6" xfId="0" applyBorder="1"/>
    <xf numFmtId="0" fontId="7" fillId="0" borderId="6" xfId="0" applyFont="1" applyBorder="1"/>
    <xf numFmtId="166" fontId="0" fillId="0" borderId="1" xfId="0" applyNumberFormat="1" applyBorder="1" applyAlignment="1">
      <alignment horizontal="center"/>
    </xf>
    <xf numFmtId="169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0" fontId="7" fillId="3" borderId="24" xfId="0" applyFont="1" applyFill="1" applyBorder="1" applyAlignment="1">
      <alignment horizontal="right"/>
    </xf>
    <xf numFmtId="0" fontId="7" fillId="3" borderId="25" xfId="0" applyFont="1" applyFill="1" applyBorder="1" applyAlignment="1">
      <alignment horizontal="right"/>
    </xf>
    <xf numFmtId="0" fontId="0" fillId="3" borderId="0" xfId="0" applyFill="1" applyBorder="1"/>
    <xf numFmtId="0" fontId="1" fillId="3" borderId="3" xfId="0" applyFont="1" applyFill="1" applyBorder="1"/>
    <xf numFmtId="0" fontId="0" fillId="3" borderId="3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6" xfId="0" applyFill="1" applyBorder="1"/>
    <xf numFmtId="0" fontId="0" fillId="3" borderId="20" xfId="0" applyFill="1" applyBorder="1"/>
    <xf numFmtId="0" fontId="7" fillId="3" borderId="26" xfId="0" applyFont="1" applyFill="1" applyBorder="1"/>
    <xf numFmtId="49" fontId="0" fillId="3" borderId="9" xfId="0" applyNumberFormat="1" applyFill="1" applyBorder="1"/>
    <xf numFmtId="0" fontId="0" fillId="3" borderId="10" xfId="0" applyFill="1" applyBorder="1"/>
    <xf numFmtId="0" fontId="7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3" borderId="11" xfId="0" applyFill="1" applyBorder="1"/>
    <xf numFmtId="49" fontId="0" fillId="3" borderId="13" xfId="0" applyNumberFormat="1" applyFill="1" applyBorder="1"/>
    <xf numFmtId="0" fontId="6" fillId="3" borderId="14" xfId="0" applyFont="1" applyFill="1" applyBorder="1"/>
    <xf numFmtId="0" fontId="7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49" fontId="0" fillId="3" borderId="17" xfId="0" applyNumberFormat="1" applyFill="1" applyBorder="1"/>
    <xf numFmtId="0" fontId="7" fillId="3" borderId="6" xfId="0" applyFont="1" applyFill="1" applyBorder="1"/>
    <xf numFmtId="0" fontId="6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9" fontId="8" fillId="2" borderId="8" xfId="1" applyNumberFormat="1" applyFont="1" applyFill="1" applyBorder="1" applyAlignment="1">
      <alignment horizontal="center"/>
    </xf>
    <xf numFmtId="49" fontId="6" fillId="2" borderId="22" xfId="0" applyNumberFormat="1" applyFont="1" applyFill="1" applyBorder="1"/>
    <xf numFmtId="168" fontId="0" fillId="2" borderId="1" xfId="0" applyNumberFormat="1" applyFill="1" applyBorder="1"/>
    <xf numFmtId="10" fontId="0" fillId="2" borderId="1" xfId="0" applyNumberFormat="1" applyFill="1" applyBorder="1"/>
    <xf numFmtId="166" fontId="0" fillId="2" borderId="1" xfId="0" applyNumberFormat="1" applyFill="1" applyBorder="1" applyAlignment="1">
      <alignment horizontal="right"/>
    </xf>
    <xf numFmtId="164" fontId="8" fillId="2" borderId="1" xfId="1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4" borderId="7" xfId="0" applyFill="1" applyBorder="1" applyProtection="1">
      <protection locked="0"/>
    </xf>
    <xf numFmtId="0" fontId="7" fillId="4" borderId="7" xfId="0" applyFont="1" applyFill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10" fillId="0" borderId="0" xfId="0" applyFont="1"/>
    <xf numFmtId="49" fontId="11" fillId="0" borderId="0" xfId="2" applyNumberFormat="1" applyBorder="1" applyAlignment="1" applyProtection="1"/>
    <xf numFmtId="0" fontId="12" fillId="0" borderId="0" xfId="0" applyFont="1" applyAlignment="1">
      <alignment vertical="center"/>
    </xf>
    <xf numFmtId="49" fontId="1" fillId="2" borderId="22" xfId="0" applyNumberFormat="1" applyFont="1" applyFill="1" applyBorder="1"/>
    <xf numFmtId="49" fontId="1" fillId="0" borderId="22" xfId="0" applyNumberFormat="1" applyFont="1" applyBorder="1"/>
    <xf numFmtId="164" fontId="0" fillId="2" borderId="1" xfId="1" applyNumberFormat="1" applyFont="1" applyFill="1" applyBorder="1" applyAlignment="1">
      <alignment horizontal="center"/>
    </xf>
    <xf numFmtId="169" fontId="0" fillId="2" borderId="1" xfId="1" applyNumberFormat="1" applyFont="1" applyFill="1" applyBorder="1" applyAlignment="1">
      <alignment horizontal="center"/>
    </xf>
    <xf numFmtId="168" fontId="0" fillId="0" borderId="1" xfId="0" applyNumberFormat="1" applyFill="1" applyBorder="1"/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center"/>
    </xf>
    <xf numFmtId="49" fontId="1" fillId="2" borderId="27" xfId="0" applyNumberFormat="1" applyFont="1" applyFill="1" applyBorder="1"/>
    <xf numFmtId="0" fontId="1" fillId="2" borderId="4" xfId="0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9" fontId="0" fillId="0" borderId="1" xfId="1" applyNumberFormat="1" applyFont="1" applyFill="1" applyBorder="1" applyAlignment="1">
      <alignment horizontal="center"/>
    </xf>
    <xf numFmtId="49" fontId="1" fillId="5" borderId="21" xfId="0" applyNumberFormat="1" applyFont="1" applyFill="1" applyBorder="1"/>
    <xf numFmtId="168" fontId="0" fillId="5" borderId="8" xfId="0" applyNumberFormat="1" applyFill="1" applyBorder="1"/>
    <xf numFmtId="10" fontId="0" fillId="5" borderId="8" xfId="0" applyNumberFormat="1" applyFill="1" applyBorder="1"/>
    <xf numFmtId="166" fontId="0" fillId="5" borderId="8" xfId="0" applyNumberFormat="1" applyFill="1" applyBorder="1" applyAlignment="1">
      <alignment horizontal="right"/>
    </xf>
    <xf numFmtId="164" fontId="8" fillId="5" borderId="8" xfId="1" applyNumberFormat="1" applyFont="1" applyFill="1" applyBorder="1" applyAlignment="1">
      <alignment horizontal="center"/>
    </xf>
    <xf numFmtId="169" fontId="8" fillId="5" borderId="8" xfId="1" applyNumberFormat="1" applyFon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49" fontId="6" fillId="5" borderId="22" xfId="0" applyNumberFormat="1" applyFont="1" applyFill="1" applyBorder="1"/>
    <xf numFmtId="168" fontId="0" fillId="5" borderId="1" xfId="0" applyNumberFormat="1" applyFill="1" applyBorder="1"/>
    <xf numFmtId="10" fontId="0" fillId="5" borderId="1" xfId="0" applyNumberFormat="1" applyFill="1" applyBorder="1"/>
    <xf numFmtId="166" fontId="0" fillId="5" borderId="1" xfId="0" applyNumberFormat="1" applyFill="1" applyBorder="1" applyAlignment="1">
      <alignment horizontal="right"/>
    </xf>
    <xf numFmtId="164" fontId="8" fillId="5" borderId="1" xfId="1" applyNumberFormat="1" applyFon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49" fontId="1" fillId="5" borderId="22" xfId="0" applyNumberFormat="1" applyFont="1" applyFill="1" applyBorder="1"/>
    <xf numFmtId="169" fontId="0" fillId="5" borderId="8" xfId="1" applyNumberFormat="1" applyFont="1" applyFill="1" applyBorder="1" applyAlignment="1">
      <alignment horizontal="center"/>
    </xf>
    <xf numFmtId="49" fontId="1" fillId="0" borderId="27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6" fontId="0" fillId="5" borderId="28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0" borderId="1" xfId="0" applyNumberFormat="1" applyFont="1" applyFill="1" applyBorder="1"/>
    <xf numFmtId="49" fontId="14" fillId="0" borderId="0" xfId="2" applyNumberFormat="1" applyFont="1" applyAlignment="1" applyProtection="1"/>
    <xf numFmtId="0" fontId="1" fillId="0" borderId="0" xfId="0" applyFont="1"/>
    <xf numFmtId="168" fontId="0" fillId="2" borderId="5" xfId="0" applyNumberFormat="1" applyFill="1" applyBorder="1"/>
    <xf numFmtId="166" fontId="0" fillId="2" borderId="5" xfId="0" applyNumberForma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center"/>
    </xf>
    <xf numFmtId="169" fontId="0" fillId="2" borderId="5" xfId="1" applyNumberFormat="1" applyFon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49" fontId="15" fillId="0" borderId="22" xfId="0" applyNumberFormat="1" applyFont="1" applyBorder="1"/>
    <xf numFmtId="49" fontId="1" fillId="0" borderId="22" xfId="0" applyNumberFormat="1" applyFont="1" applyFill="1" applyBorder="1"/>
    <xf numFmtId="0" fontId="7" fillId="0" borderId="4" xfId="0" applyFont="1" applyFill="1" applyBorder="1" applyAlignment="1">
      <alignment horizontal="center"/>
    </xf>
    <xf numFmtId="49" fontId="1" fillId="0" borderId="31" xfId="0" applyNumberFormat="1" applyFont="1" applyFill="1" applyBorder="1"/>
    <xf numFmtId="49" fontId="1" fillId="2" borderId="31" xfId="0" applyNumberFormat="1" applyFont="1" applyFill="1" applyBorder="1"/>
    <xf numFmtId="168" fontId="0" fillId="2" borderId="32" xfId="0" applyNumberFormat="1" applyFill="1" applyBorder="1"/>
    <xf numFmtId="166" fontId="0" fillId="2" borderId="32" xfId="0" applyNumberFormat="1" applyFill="1" applyBorder="1" applyAlignment="1">
      <alignment horizontal="right"/>
    </xf>
    <xf numFmtId="164" fontId="0" fillId="2" borderId="32" xfId="1" applyNumberFormat="1" applyFont="1" applyFill="1" applyBorder="1" applyAlignment="1">
      <alignment horizontal="center"/>
    </xf>
    <xf numFmtId="169" fontId="0" fillId="2" borderId="32" xfId="1" applyNumberFormat="1" applyFon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49" fontId="1" fillId="2" borderId="29" xfId="0" applyNumberFormat="1" applyFont="1" applyFill="1" applyBorder="1"/>
    <xf numFmtId="0" fontId="1" fillId="5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C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2</xdr:row>
      <xdr:rowOff>66675</xdr:rowOff>
    </xdr:from>
    <xdr:to>
      <xdr:col>13</xdr:col>
      <xdr:colOff>571500</xdr:colOff>
      <xdr:row>4</xdr:row>
      <xdr:rowOff>47625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F52E6CE-7E94-AF36-83CF-4B107C66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438150"/>
          <a:ext cx="18002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paper.ipapercms.dk/TidRom/felleskjopet/gjodsel/?page=1" TargetMode="External"/><Relationship Id="rId1" Type="http://schemas.openxmlformats.org/officeDocument/2006/relationships/hyperlink" Target="https://www.felleskjopet.no/plantekultur/gjodsel-og-kalk/produkt--og-spredetabell-gjods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zoomScale="75" workbookViewId="0">
      <selection activeCell="B6" sqref="B6"/>
    </sheetView>
  </sheetViews>
  <sheetFormatPr baseColWidth="10" defaultColWidth="11.42578125" defaultRowHeight="30.75" x14ac:dyDescent="0.4"/>
  <cols>
    <col min="1" max="1" width="31.85546875" style="1" customWidth="1"/>
    <col min="2" max="2" width="25.5703125" style="1" customWidth="1"/>
    <col min="3" max="3" width="14.7109375" style="1" customWidth="1"/>
    <col min="4" max="4" width="26.140625" style="1" customWidth="1"/>
    <col min="5" max="5" width="14" style="4" hidden="1" customWidth="1"/>
    <col min="6" max="6" width="14" style="1" hidden="1" customWidth="1"/>
    <col min="7" max="7" width="17.140625" style="1" hidden="1" customWidth="1"/>
    <col min="8" max="8" width="21.28515625" style="1" hidden="1" customWidth="1"/>
    <col min="9" max="16384" width="11.42578125" style="1"/>
  </cols>
  <sheetData>
    <row r="1" spans="1:8" ht="44.25" x14ac:dyDescent="0.6">
      <c r="A1" s="3" t="s">
        <v>5</v>
      </c>
      <c r="B1" s="3"/>
    </row>
    <row r="2" spans="1:8" ht="100.5" customHeight="1" x14ac:dyDescent="0.4">
      <c r="A2" s="5"/>
      <c r="B2" s="7" t="s">
        <v>6</v>
      </c>
      <c r="C2" s="6" t="s">
        <v>1</v>
      </c>
      <c r="D2" s="9" t="s">
        <v>2</v>
      </c>
      <c r="E2" s="9" t="s">
        <v>2</v>
      </c>
      <c r="F2" s="9" t="s">
        <v>3</v>
      </c>
      <c r="G2" s="19" t="s">
        <v>4</v>
      </c>
      <c r="H2" s="9" t="s">
        <v>7</v>
      </c>
    </row>
    <row r="3" spans="1:8" x14ac:dyDescent="0.4">
      <c r="A3" s="13" t="s">
        <v>0</v>
      </c>
      <c r="B3" s="13"/>
      <c r="C3" s="14">
        <v>16.5</v>
      </c>
      <c r="D3" s="15">
        <f>100/C3</f>
        <v>6.0606060606060606</v>
      </c>
      <c r="E3" s="8">
        <v>12.4</v>
      </c>
      <c r="F3" s="11">
        <f>D3*E3</f>
        <v>75.151515151515156</v>
      </c>
      <c r="G3" s="20" t="e">
        <f>#REF!*F3</f>
        <v>#REF!</v>
      </c>
      <c r="H3" s="8"/>
    </row>
    <row r="4" spans="1:8" x14ac:dyDescent="0.4">
      <c r="A4" s="13" t="s">
        <v>0</v>
      </c>
      <c r="B4" s="13"/>
      <c r="C4" s="14">
        <v>17.5</v>
      </c>
      <c r="D4" s="15">
        <f>100/C4</f>
        <v>5.7142857142857144</v>
      </c>
      <c r="E4" s="8">
        <v>12.4</v>
      </c>
      <c r="F4" s="11">
        <f>D4*E4</f>
        <v>70.857142857142861</v>
      </c>
      <c r="G4" s="20" t="e">
        <f>#REF!*F4</f>
        <v>#REF!</v>
      </c>
      <c r="H4" s="8"/>
    </row>
    <row r="5" spans="1:8" x14ac:dyDescent="0.4">
      <c r="A5" s="13" t="s">
        <v>0</v>
      </c>
      <c r="B5" s="13"/>
      <c r="C5" s="14">
        <v>18.5</v>
      </c>
      <c r="D5" s="15">
        <f>100/C5</f>
        <v>5.4054054054054053</v>
      </c>
      <c r="E5" s="8">
        <v>12.4</v>
      </c>
      <c r="F5" s="11">
        <f>D5*E5</f>
        <v>67.027027027027032</v>
      </c>
      <c r="G5" s="20" t="e">
        <f>#REF!*F5</f>
        <v>#REF!</v>
      </c>
      <c r="H5" s="8"/>
    </row>
    <row r="6" spans="1:8" x14ac:dyDescent="0.4">
      <c r="A6" s="12" t="s">
        <v>10</v>
      </c>
      <c r="B6" s="21">
        <v>50</v>
      </c>
      <c r="C6" s="8">
        <v>24.6</v>
      </c>
      <c r="D6" s="24">
        <f>B6*C6/100</f>
        <v>12.3</v>
      </c>
      <c r="E6" s="16"/>
      <c r="F6" s="17"/>
      <c r="G6" s="18"/>
      <c r="H6" s="8">
        <f>B6/600</f>
        <v>8.3333333333333329E-2</v>
      </c>
    </row>
    <row r="7" spans="1:8" x14ac:dyDescent="0.4">
      <c r="A7" s="10" t="s">
        <v>9</v>
      </c>
      <c r="B7" s="22">
        <f>D7/(C7/100)</f>
        <v>45.555555555555557</v>
      </c>
      <c r="C7" s="11">
        <v>27</v>
      </c>
      <c r="D7" s="24">
        <f>D6</f>
        <v>12.3</v>
      </c>
      <c r="H7" s="11">
        <f>B7/600</f>
        <v>7.5925925925925924E-2</v>
      </c>
    </row>
    <row r="8" spans="1:8" x14ac:dyDescent="0.4">
      <c r="A8" s="2"/>
      <c r="B8" s="23"/>
      <c r="C8" s="4"/>
      <c r="D8" s="4"/>
    </row>
    <row r="9" spans="1:8" ht="92.25" x14ac:dyDescent="0.4">
      <c r="A9" s="5"/>
      <c r="B9" s="9" t="s">
        <v>6</v>
      </c>
      <c r="C9" s="6" t="s">
        <v>1</v>
      </c>
      <c r="D9" s="9" t="s">
        <v>2</v>
      </c>
      <c r="E9" s="9" t="s">
        <v>2</v>
      </c>
      <c r="F9" s="9" t="s">
        <v>3</v>
      </c>
      <c r="G9" s="19" t="s">
        <v>4</v>
      </c>
      <c r="H9" s="9" t="s">
        <v>7</v>
      </c>
    </row>
    <row r="10" spans="1:8" x14ac:dyDescent="0.4">
      <c r="A10" s="12" t="s">
        <v>8</v>
      </c>
      <c r="B10" s="21">
        <v>50</v>
      </c>
      <c r="C10" s="8">
        <v>21.6</v>
      </c>
      <c r="D10" s="24">
        <f>B10*C10/100</f>
        <v>10.8</v>
      </c>
      <c r="E10" s="16"/>
      <c r="F10" s="17"/>
      <c r="G10" s="18"/>
      <c r="H10" s="8">
        <f>B10/600</f>
        <v>8.3333333333333329E-2</v>
      </c>
    </row>
    <row r="11" spans="1:8" x14ac:dyDescent="0.4">
      <c r="A11" s="10" t="s">
        <v>9</v>
      </c>
      <c r="B11" s="22">
        <f>D11/(C11/100)</f>
        <v>40</v>
      </c>
      <c r="C11" s="11">
        <v>27</v>
      </c>
      <c r="D11" s="24">
        <f>D10</f>
        <v>10.8</v>
      </c>
      <c r="H11" s="11">
        <f>B11/600</f>
        <v>6.6666666666666666E-2</v>
      </c>
    </row>
  </sheetData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showGridLines="0" tabSelected="1" workbookViewId="0">
      <selection activeCell="F16" sqref="F16"/>
    </sheetView>
  </sheetViews>
  <sheetFormatPr baseColWidth="10" defaultRowHeight="12.75" x14ac:dyDescent="0.2"/>
  <cols>
    <col min="1" max="1" width="19.85546875" style="25" customWidth="1"/>
    <col min="2" max="2" width="9" hidden="1" customWidth="1"/>
    <col min="3" max="5" width="11.42578125" hidden="1" customWidth="1"/>
    <col min="6" max="6" width="10.85546875" customWidth="1"/>
    <col min="8" max="8" width="11.28515625" customWidth="1"/>
    <col min="9" max="9" width="9.7109375" customWidth="1"/>
    <col min="10" max="10" width="10" customWidth="1"/>
    <col min="11" max="11" width="9" customWidth="1"/>
    <col min="12" max="12" width="9.28515625" customWidth="1"/>
    <col min="13" max="13" width="12.28515625" customWidth="1"/>
    <col min="14" max="14" width="14" customWidth="1"/>
  </cols>
  <sheetData>
    <row r="1" spans="1:14" ht="15.75" x14ac:dyDescent="0.25">
      <c r="A1" s="76" t="s">
        <v>35</v>
      </c>
      <c r="B1" s="28"/>
      <c r="C1" s="28"/>
      <c r="D1" s="28"/>
      <c r="E1" s="28"/>
      <c r="I1" s="28"/>
    </row>
    <row r="2" spans="1:14" ht="13.5" thickBot="1" x14ac:dyDescent="0.25">
      <c r="A2" s="27"/>
      <c r="B2" s="28"/>
      <c r="C2" s="28"/>
      <c r="D2" s="28"/>
      <c r="E2" s="28"/>
      <c r="F2" s="28"/>
      <c r="G2" s="28"/>
      <c r="H2" s="28"/>
      <c r="I2" s="28"/>
    </row>
    <row r="3" spans="1:14" x14ac:dyDescent="0.2">
      <c r="A3" s="41" t="s">
        <v>13</v>
      </c>
      <c r="B3" s="31"/>
      <c r="D3" s="26" t="s">
        <v>12</v>
      </c>
      <c r="E3" s="32"/>
      <c r="F3" s="73">
        <v>10</v>
      </c>
      <c r="G3" s="74" t="s">
        <v>12</v>
      </c>
      <c r="H3" s="45" t="s">
        <v>37</v>
      </c>
      <c r="I3" s="46"/>
      <c r="J3" s="47"/>
    </row>
    <row r="4" spans="1:14" x14ac:dyDescent="0.2">
      <c r="A4" s="42"/>
      <c r="B4" s="28"/>
      <c r="D4" s="26" t="s">
        <v>11</v>
      </c>
      <c r="E4" s="29"/>
      <c r="F4" s="44"/>
      <c r="G4" s="51"/>
      <c r="H4" s="44"/>
      <c r="I4" s="44"/>
      <c r="J4" s="48"/>
    </row>
    <row r="5" spans="1:14" ht="13.5" thickBot="1" x14ac:dyDescent="0.25">
      <c r="A5" s="43" t="s">
        <v>14</v>
      </c>
      <c r="B5" s="35"/>
      <c r="C5" s="36"/>
      <c r="D5" s="36"/>
      <c r="E5" s="36"/>
      <c r="F5" s="75">
        <v>200</v>
      </c>
      <c r="G5" s="62" t="s">
        <v>15</v>
      </c>
      <c r="H5" s="49"/>
      <c r="I5" s="49"/>
      <c r="J5" s="50"/>
    </row>
    <row r="6" spans="1:14" ht="13.5" thickBot="1" x14ac:dyDescent="0.25">
      <c r="A6" s="27"/>
      <c r="B6" s="29"/>
      <c r="C6" s="29"/>
      <c r="D6" s="29"/>
      <c r="E6" s="29"/>
      <c r="F6" s="30"/>
      <c r="G6" s="29"/>
      <c r="H6" s="29"/>
      <c r="I6" s="28"/>
    </row>
    <row r="7" spans="1:14" x14ac:dyDescent="0.2">
      <c r="A7" s="52"/>
      <c r="B7" s="46"/>
      <c r="C7" s="46"/>
      <c r="D7" s="46"/>
      <c r="E7" s="46"/>
      <c r="F7" s="53"/>
      <c r="G7" s="54" t="s">
        <v>19</v>
      </c>
      <c r="H7" s="55"/>
      <c r="I7" s="56"/>
      <c r="J7" s="56"/>
      <c r="K7" s="56"/>
      <c r="L7" s="56"/>
      <c r="M7" s="56"/>
      <c r="N7" s="47"/>
    </row>
    <row r="8" spans="1:14" x14ac:dyDescent="0.2">
      <c r="A8" s="57"/>
      <c r="B8" s="44"/>
      <c r="C8" s="44"/>
      <c r="D8" s="44"/>
      <c r="E8" s="44"/>
      <c r="F8" s="58" t="s">
        <v>11</v>
      </c>
      <c r="G8" s="59" t="s">
        <v>11</v>
      </c>
      <c r="H8" s="143" t="s">
        <v>33</v>
      </c>
      <c r="I8" s="60" t="s">
        <v>12</v>
      </c>
      <c r="J8" s="60" t="s">
        <v>16</v>
      </c>
      <c r="K8" s="60" t="s">
        <v>17</v>
      </c>
      <c r="L8" s="60" t="s">
        <v>18</v>
      </c>
      <c r="M8" s="60" t="s">
        <v>25</v>
      </c>
      <c r="N8" s="117"/>
    </row>
    <row r="9" spans="1:14" ht="13.5" thickBot="1" x14ac:dyDescent="0.25">
      <c r="A9" s="61" t="s">
        <v>23</v>
      </c>
      <c r="B9" s="49" t="s">
        <v>1</v>
      </c>
      <c r="C9" s="62" t="s">
        <v>20</v>
      </c>
      <c r="D9" s="62" t="s">
        <v>21</v>
      </c>
      <c r="E9" s="62" t="s">
        <v>22</v>
      </c>
      <c r="F9" s="63" t="s">
        <v>36</v>
      </c>
      <c r="G9" s="64" t="s">
        <v>24</v>
      </c>
      <c r="H9" s="141" t="s">
        <v>34</v>
      </c>
      <c r="I9" s="65" t="s">
        <v>36</v>
      </c>
      <c r="J9" s="65" t="s">
        <v>36</v>
      </c>
      <c r="K9" s="65" t="s">
        <v>36</v>
      </c>
      <c r="L9" s="65" t="s">
        <v>36</v>
      </c>
      <c r="M9" s="65" t="s">
        <v>26</v>
      </c>
      <c r="N9" s="116" t="s">
        <v>59</v>
      </c>
    </row>
    <row r="10" spans="1:14" x14ac:dyDescent="0.2">
      <c r="A10" s="90" t="s">
        <v>42</v>
      </c>
      <c r="B10" s="91">
        <v>0.08</v>
      </c>
      <c r="C10" s="92">
        <v>0.05</v>
      </c>
      <c r="D10" s="92">
        <v>0.19</v>
      </c>
      <c r="E10" s="92">
        <v>0.11700000000000001</v>
      </c>
      <c r="F10" s="93">
        <f t="shared" ref="F10:F14" si="0">IF($D$4=$G$3,$F$3,$F$3/B10)</f>
        <v>125</v>
      </c>
      <c r="G10" s="94">
        <f t="shared" ref="G10:G14" si="1">F10*$F$5</f>
        <v>25000</v>
      </c>
      <c r="H10" s="95">
        <f>ROUNDUP((G10/600),0)</f>
        <v>42</v>
      </c>
      <c r="I10" s="96">
        <f t="shared" ref="I10:I14" si="2">IF($D$3=$G$3,$F$3,$F$3*B10)</f>
        <v>10</v>
      </c>
      <c r="J10" s="96">
        <f t="shared" ref="J10:J14" si="3">$F10*C10</f>
        <v>6.25</v>
      </c>
      <c r="K10" s="96">
        <f t="shared" ref="K10:K14" si="4">$F10*D10</f>
        <v>23.75</v>
      </c>
      <c r="L10" s="96">
        <f t="shared" ref="L10:L14" si="5">$F10*E10</f>
        <v>14.625</v>
      </c>
      <c r="M10" s="111" t="s">
        <v>63</v>
      </c>
      <c r="N10" s="139" t="s">
        <v>60</v>
      </c>
    </row>
    <row r="11" spans="1:14" x14ac:dyDescent="0.2">
      <c r="A11" s="67" t="s">
        <v>28</v>
      </c>
      <c r="B11" s="68">
        <v>0.11799999999999999</v>
      </c>
      <c r="C11" s="69">
        <v>0.04</v>
      </c>
      <c r="D11" s="69">
        <v>0.17599999999999999</v>
      </c>
      <c r="E11" s="69">
        <v>9.0999999999999998E-2</v>
      </c>
      <c r="F11" s="70">
        <f t="shared" si="0"/>
        <v>84.745762711864415</v>
      </c>
      <c r="G11" s="81">
        <f t="shared" si="1"/>
        <v>16949.152542372882</v>
      </c>
      <c r="H11" s="82">
        <f>ROUNDUP((G11/600),0)</f>
        <v>29</v>
      </c>
      <c r="I11" s="72">
        <f t="shared" si="2"/>
        <v>10</v>
      </c>
      <c r="J11" s="72">
        <f t="shared" si="3"/>
        <v>3.3898305084745766</v>
      </c>
      <c r="K11" s="72">
        <f t="shared" si="4"/>
        <v>14.915254237288137</v>
      </c>
      <c r="L11" s="72">
        <f t="shared" si="5"/>
        <v>7.7118644067796618</v>
      </c>
      <c r="M11" s="112" t="s">
        <v>64</v>
      </c>
      <c r="N11" s="87" t="s">
        <v>60</v>
      </c>
    </row>
    <row r="12" spans="1:14" x14ac:dyDescent="0.2">
      <c r="A12" s="80" t="s">
        <v>47</v>
      </c>
      <c r="B12" s="34">
        <v>0.17199999999999999</v>
      </c>
      <c r="C12" s="33">
        <v>4.5999999999999999E-2</v>
      </c>
      <c r="D12" s="33">
        <v>0.13</v>
      </c>
      <c r="E12" s="33">
        <v>2.1999999999999999E-2</v>
      </c>
      <c r="F12" s="40">
        <f t="shared" ref="F12" si="6">IF($D$4=$G$3,$F$3,$F$3/B12)</f>
        <v>58.139534883720934</v>
      </c>
      <c r="G12" s="39">
        <f t="shared" ref="G12" si="7">F12*$F$5</f>
        <v>11627.906976744187</v>
      </c>
      <c r="H12" s="38">
        <f>ROUNDUP((G12/600),0)</f>
        <v>20</v>
      </c>
      <c r="I12" s="37">
        <f t="shared" ref="I12" si="8">IF($D$3=$G$3,$F$3,$F$3*B12)</f>
        <v>10</v>
      </c>
      <c r="J12" s="37">
        <f t="shared" ref="J12" si="9">$F12*C12</f>
        <v>2.6744186046511631</v>
      </c>
      <c r="K12" s="37">
        <f t="shared" ref="K12" si="10">$F12*D12</f>
        <v>7.5581395348837219</v>
      </c>
      <c r="L12" s="37">
        <f t="shared" ref="L12" si="11">$F12*E12</f>
        <v>1.2790697674418605</v>
      </c>
      <c r="M12" s="113" t="s">
        <v>65</v>
      </c>
      <c r="N12" s="139" t="s">
        <v>60</v>
      </c>
    </row>
    <row r="13" spans="1:14" x14ac:dyDescent="0.2">
      <c r="A13" s="79" t="s">
        <v>29</v>
      </c>
      <c r="B13" s="68">
        <v>0.17599999999999999</v>
      </c>
      <c r="C13" s="69">
        <v>2.5999999999999999E-2</v>
      </c>
      <c r="D13" s="69">
        <v>0.14599999999999999</v>
      </c>
      <c r="E13" s="69">
        <v>3.7999999999999999E-2</v>
      </c>
      <c r="F13" s="70">
        <f t="shared" si="0"/>
        <v>56.81818181818182</v>
      </c>
      <c r="G13" s="71">
        <f t="shared" si="1"/>
        <v>11363.636363636364</v>
      </c>
      <c r="H13" s="66">
        <f t="shared" ref="H13:H14" si="12">ROUNDUP((G13/600),0)</f>
        <v>19</v>
      </c>
      <c r="I13" s="72">
        <f t="shared" si="2"/>
        <v>10</v>
      </c>
      <c r="J13" s="72">
        <f t="shared" si="3"/>
        <v>1.4772727272727273</v>
      </c>
      <c r="K13" s="72">
        <f t="shared" si="4"/>
        <v>8.295454545454545</v>
      </c>
      <c r="L13" s="72">
        <f t="shared" si="5"/>
        <v>2.1590909090909092</v>
      </c>
      <c r="M13" s="112" t="s">
        <v>65</v>
      </c>
      <c r="N13" s="87" t="s">
        <v>60</v>
      </c>
    </row>
    <row r="14" spans="1:14" x14ac:dyDescent="0.2">
      <c r="A14" s="80" t="s">
        <v>43</v>
      </c>
      <c r="B14" s="34">
        <v>0.19600000000000001</v>
      </c>
      <c r="C14" s="34">
        <v>3.5999999999999997E-2</v>
      </c>
      <c r="D14" s="34">
        <v>0.106</v>
      </c>
      <c r="E14" s="34">
        <v>2.1999999999999999E-2</v>
      </c>
      <c r="F14" s="40">
        <f t="shared" si="0"/>
        <v>51.020408163265301</v>
      </c>
      <c r="G14" s="39">
        <f t="shared" si="1"/>
        <v>10204.08163265306</v>
      </c>
      <c r="H14" s="38">
        <f t="shared" si="12"/>
        <v>18</v>
      </c>
      <c r="I14" s="37">
        <f t="shared" si="2"/>
        <v>10</v>
      </c>
      <c r="J14" s="37">
        <f t="shared" si="3"/>
        <v>1.8367346938775506</v>
      </c>
      <c r="K14" s="37">
        <f t="shared" si="4"/>
        <v>5.408163265306122</v>
      </c>
      <c r="L14" s="37">
        <f t="shared" si="5"/>
        <v>1.1224489795918366</v>
      </c>
      <c r="M14" s="113" t="s">
        <v>65</v>
      </c>
      <c r="N14" s="139" t="s">
        <v>60</v>
      </c>
    </row>
    <row r="15" spans="1:14" x14ac:dyDescent="0.2">
      <c r="A15" s="67" t="s">
        <v>30</v>
      </c>
      <c r="B15" s="68">
        <v>0.216</v>
      </c>
      <c r="C15" s="69">
        <v>2.5999999999999999E-2</v>
      </c>
      <c r="D15" s="69">
        <v>9.6000000000000002E-2</v>
      </c>
      <c r="E15" s="69">
        <v>2.1999999999999999E-2</v>
      </c>
      <c r="F15" s="70">
        <f>IF($D$4=$G$3,$F$3,$F$3/B15)</f>
        <v>46.296296296296298</v>
      </c>
      <c r="G15" s="81">
        <f>F15*$F$5</f>
        <v>9259.2592592592591</v>
      </c>
      <c r="H15" s="82">
        <f>ROUNDUP((G15/600),0)</f>
        <v>16</v>
      </c>
      <c r="I15" s="72">
        <f>IF($D$3=$G$3,$F$3,$F$3*B15)</f>
        <v>10</v>
      </c>
      <c r="J15" s="72">
        <f t="shared" ref="J15:L21" si="13">$F15*C15</f>
        <v>1.2037037037037037</v>
      </c>
      <c r="K15" s="72">
        <f t="shared" si="13"/>
        <v>4.4444444444444446</v>
      </c>
      <c r="L15" s="72">
        <f t="shared" si="13"/>
        <v>1.0185185185185184</v>
      </c>
      <c r="M15" s="112" t="s">
        <v>65</v>
      </c>
      <c r="N15" s="87" t="s">
        <v>60</v>
      </c>
    </row>
    <row r="16" spans="1:14" x14ac:dyDescent="0.2">
      <c r="A16" s="97" t="s">
        <v>31</v>
      </c>
      <c r="B16" s="98">
        <v>0.216</v>
      </c>
      <c r="C16" s="99">
        <v>1.7000000000000001E-2</v>
      </c>
      <c r="D16" s="99">
        <v>0.11600000000000001</v>
      </c>
      <c r="E16" s="99">
        <v>2.7E-2</v>
      </c>
      <c r="F16" s="100">
        <f>IF($D$4=$G$3,$F$3,$F$3/B16)</f>
        <v>46.296296296296298</v>
      </c>
      <c r="G16" s="101">
        <f>F16*$F$5</f>
        <v>9259.2592592592591</v>
      </c>
      <c r="H16" s="95">
        <f>ROUNDUP((G16/600),0)</f>
        <v>16</v>
      </c>
      <c r="I16" s="102">
        <f>IF($D$3=$G$3,$F$3,$F$3*B16)</f>
        <v>10</v>
      </c>
      <c r="J16" s="102">
        <f t="shared" si="13"/>
        <v>0.78703703703703709</v>
      </c>
      <c r="K16" s="102">
        <f t="shared" si="13"/>
        <v>5.3703703703703711</v>
      </c>
      <c r="L16" s="102">
        <f t="shared" si="13"/>
        <v>1.25</v>
      </c>
      <c r="M16" s="114" t="s">
        <v>65</v>
      </c>
      <c r="N16" s="139" t="s">
        <v>60</v>
      </c>
    </row>
    <row r="17" spans="1:15" x14ac:dyDescent="0.2">
      <c r="A17" s="67" t="s">
        <v>32</v>
      </c>
      <c r="B17" s="68">
        <v>0.246</v>
      </c>
      <c r="C17" s="68">
        <v>1.6E-2</v>
      </c>
      <c r="D17" s="68">
        <v>0.06</v>
      </c>
      <c r="E17" s="68">
        <v>0.04</v>
      </c>
      <c r="F17" s="70">
        <f>IF($D$4=$G$3,$F$3,$F$3/B17)</f>
        <v>40.650406504065039</v>
      </c>
      <c r="G17" s="81">
        <f>F17*$F$5</f>
        <v>8130.0813008130081</v>
      </c>
      <c r="H17" s="82">
        <f>ROUNDUP((G17/600),0)</f>
        <v>14</v>
      </c>
      <c r="I17" s="72">
        <f>IF($D$3=$G$3,$F$3,$F$3*B17)</f>
        <v>10</v>
      </c>
      <c r="J17" s="72">
        <f t="shared" si="13"/>
        <v>0.65040650406504064</v>
      </c>
      <c r="K17" s="72">
        <f t="shared" si="13"/>
        <v>2.4390243902439024</v>
      </c>
      <c r="L17" s="72">
        <f t="shared" si="13"/>
        <v>1.6260162601626016</v>
      </c>
      <c r="M17" s="112" t="s">
        <v>65</v>
      </c>
      <c r="N17" s="87" t="s">
        <v>61</v>
      </c>
    </row>
    <row r="18" spans="1:15" x14ac:dyDescent="0.2">
      <c r="A18" s="105" t="s">
        <v>46</v>
      </c>
      <c r="B18" s="98">
        <v>0.15</v>
      </c>
      <c r="C18" s="98">
        <v>6.5500000000000003E-2</v>
      </c>
      <c r="D18" s="98">
        <v>0.124</v>
      </c>
      <c r="E18" s="98">
        <v>0.02</v>
      </c>
      <c r="F18" s="100">
        <f>IF($D$4=$G$3,$F$3,$F$3/B18)</f>
        <v>66.666666666666671</v>
      </c>
      <c r="G18" s="104">
        <f>F18*$F$5</f>
        <v>13333.333333333334</v>
      </c>
      <c r="H18" s="106">
        <f>ROUNDUP((G18/600),0)</f>
        <v>23</v>
      </c>
      <c r="I18" s="102">
        <f>IF($D$3=$G$3,$F$3,$F$3*B18)</f>
        <v>10</v>
      </c>
      <c r="J18" s="102">
        <f t="shared" si="13"/>
        <v>4.3666666666666671</v>
      </c>
      <c r="K18" s="102">
        <f t="shared" si="13"/>
        <v>8.2666666666666675</v>
      </c>
      <c r="L18" s="102">
        <f t="shared" si="13"/>
        <v>1.3333333333333335</v>
      </c>
      <c r="M18" s="114" t="s">
        <v>66</v>
      </c>
      <c r="N18" s="139" t="s">
        <v>60</v>
      </c>
    </row>
    <row r="19" spans="1:15" x14ac:dyDescent="0.2">
      <c r="A19" s="79" t="s">
        <v>45</v>
      </c>
      <c r="B19" s="68">
        <v>0.24</v>
      </c>
      <c r="C19" s="68">
        <v>3.5000000000000003E-2</v>
      </c>
      <c r="D19" s="68">
        <v>5.8000000000000003E-2</v>
      </c>
      <c r="E19" s="68">
        <v>0.02</v>
      </c>
      <c r="F19" s="70">
        <f>IF($D$4=$G$3,$F$3,$F$3/B19)</f>
        <v>41.666666666666671</v>
      </c>
      <c r="G19" s="71">
        <f>F19*$F$5</f>
        <v>8333.3333333333339</v>
      </c>
      <c r="H19" s="66">
        <f>ROUNDUP((G19/600),0)</f>
        <v>14</v>
      </c>
      <c r="I19" s="72">
        <f>IF($D$3=$G$3,$F$3,$F$3*B19)</f>
        <v>10</v>
      </c>
      <c r="J19" s="72">
        <f t="shared" si="13"/>
        <v>1.4583333333333337</v>
      </c>
      <c r="K19" s="72">
        <f t="shared" si="13"/>
        <v>2.416666666666667</v>
      </c>
      <c r="L19" s="72">
        <f t="shared" si="13"/>
        <v>0.83333333333333348</v>
      </c>
      <c r="M19" s="112" t="s">
        <v>66</v>
      </c>
      <c r="N19" s="87" t="s">
        <v>60</v>
      </c>
    </row>
    <row r="20" spans="1:15" x14ac:dyDescent="0.2">
      <c r="A20" s="107" t="s">
        <v>9</v>
      </c>
      <c r="B20" s="83">
        <v>0.26700000000000002</v>
      </c>
      <c r="C20" s="83">
        <v>2.5999999999999999E-2</v>
      </c>
      <c r="D20" s="83">
        <v>0.05</v>
      </c>
      <c r="E20" s="83">
        <v>0.02</v>
      </c>
      <c r="F20" s="84">
        <f t="shared" ref="F20:F21" si="14">IF($D$4=$G$3,$F$3,$F$3/B20)</f>
        <v>37.453183520599246</v>
      </c>
      <c r="G20" s="88">
        <f t="shared" ref="G20:G21" si="15">F20*$F$5</f>
        <v>7490.6367041198491</v>
      </c>
      <c r="H20" s="89">
        <f t="shared" ref="H20:H21" si="16">ROUNDUP((G20/600),0)</f>
        <v>13</v>
      </c>
      <c r="I20" s="85">
        <f t="shared" ref="I20:I21" si="17">IF($D$3=$G$3,$F$3,$F$3*B20)</f>
        <v>10</v>
      </c>
      <c r="J20" s="85">
        <f t="shared" si="13"/>
        <v>0.97378277153558035</v>
      </c>
      <c r="K20" s="85">
        <f t="shared" si="13"/>
        <v>1.8726591760299625</v>
      </c>
      <c r="L20" s="85">
        <f t="shared" si="13"/>
        <v>0.74906367041198496</v>
      </c>
      <c r="M20" s="115" t="s">
        <v>66</v>
      </c>
      <c r="N20" s="139" t="s">
        <v>60</v>
      </c>
    </row>
    <row r="21" spans="1:15" x14ac:dyDescent="0.2">
      <c r="A21" s="86" t="s">
        <v>49</v>
      </c>
      <c r="B21" s="68">
        <v>0.27</v>
      </c>
      <c r="C21" s="68">
        <v>2.1999999999999999E-2</v>
      </c>
      <c r="D21" s="68">
        <v>4.1500000000000002E-2</v>
      </c>
      <c r="E21" s="68">
        <v>0.03</v>
      </c>
      <c r="F21" s="70">
        <f t="shared" si="14"/>
        <v>37.037037037037038</v>
      </c>
      <c r="G21" s="81">
        <f t="shared" si="15"/>
        <v>7407.4074074074078</v>
      </c>
      <c r="H21" s="82">
        <f t="shared" si="16"/>
        <v>13</v>
      </c>
      <c r="I21" s="72">
        <f t="shared" si="17"/>
        <v>10</v>
      </c>
      <c r="J21" s="72">
        <f t="shared" ref="J21" si="18">$F21*C21</f>
        <v>0.81481481481481477</v>
      </c>
      <c r="K21" s="72">
        <f t="shared" ref="K21" si="19">$F21*D21</f>
        <v>1.5370370370370372</v>
      </c>
      <c r="L21" s="72">
        <f t="shared" si="13"/>
        <v>1.1111111111111112</v>
      </c>
      <c r="M21" s="112" t="s">
        <v>66</v>
      </c>
      <c r="N21" s="87" t="s">
        <v>61</v>
      </c>
    </row>
    <row r="22" spans="1:15" x14ac:dyDescent="0.2">
      <c r="A22" s="80" t="s">
        <v>44</v>
      </c>
      <c r="B22" s="34">
        <v>0.22</v>
      </c>
      <c r="C22" s="34">
        <v>0</v>
      </c>
      <c r="D22" s="34">
        <v>0.11600000000000001</v>
      </c>
      <c r="E22" s="34">
        <v>0.03</v>
      </c>
      <c r="F22" s="40">
        <f>IF($D$4=$G$3,$F$3,$F$3/B22)</f>
        <v>45.454545454545453</v>
      </c>
      <c r="G22" s="88">
        <f>F22*$F$5</f>
        <v>9090.9090909090901</v>
      </c>
      <c r="H22" s="89">
        <f>ROUNDUP((G22/600),0)</f>
        <v>16</v>
      </c>
      <c r="I22" s="37">
        <f>IF($D$3=$G$3,$F$3,$F$3*B22)</f>
        <v>10</v>
      </c>
      <c r="J22" s="37">
        <f>$F22*C22</f>
        <v>0</v>
      </c>
      <c r="K22" s="37">
        <f>$F22*D22</f>
        <v>5.2727272727272725</v>
      </c>
      <c r="L22" s="37">
        <f>$F22*E22</f>
        <v>1.3636363636363635</v>
      </c>
      <c r="M22" s="113" t="s">
        <v>65</v>
      </c>
      <c r="N22" s="139" t="s">
        <v>60</v>
      </c>
    </row>
    <row r="23" spans="1:15" x14ac:dyDescent="0.2">
      <c r="A23" s="79" t="s">
        <v>48</v>
      </c>
      <c r="B23" s="68">
        <v>0.27</v>
      </c>
      <c r="C23" s="68"/>
      <c r="D23" s="68"/>
      <c r="E23" s="68">
        <v>3.6999999999999998E-2</v>
      </c>
      <c r="F23" s="70">
        <f>IF($D$4=$G$3,$F$3,$F$3/B23)</f>
        <v>37.037037037037038</v>
      </c>
      <c r="G23" s="81">
        <f>F23*$F$5</f>
        <v>7407.4074074074078</v>
      </c>
      <c r="H23" s="82">
        <f>ROUNDUP((G23/600),0)</f>
        <v>13</v>
      </c>
      <c r="I23" s="72">
        <f>IF($D$3=$G$3,$F$3,$F$3*B23)</f>
        <v>10</v>
      </c>
      <c r="J23" s="72"/>
      <c r="K23" s="72"/>
      <c r="L23" s="72">
        <f>$F23*E23</f>
        <v>1.3703703703703702</v>
      </c>
      <c r="M23" s="112" t="s">
        <v>66</v>
      </c>
      <c r="N23" s="87" t="s">
        <v>60</v>
      </c>
    </row>
    <row r="24" spans="1:15" x14ac:dyDescent="0.2">
      <c r="A24" s="80" t="s">
        <v>55</v>
      </c>
      <c r="B24" s="34">
        <v>0.24</v>
      </c>
      <c r="C24" s="109"/>
      <c r="D24" s="109"/>
      <c r="E24" s="34">
        <v>0.06</v>
      </c>
      <c r="F24" s="40">
        <f>IF($D$4=$G$3,$F$3,$F$3/B24)</f>
        <v>41.666666666666671</v>
      </c>
      <c r="G24" s="88">
        <f>F24*$F$5</f>
        <v>8333.3333333333339</v>
      </c>
      <c r="H24" s="89">
        <f>ROUNDUP((G24/600),0)</f>
        <v>14</v>
      </c>
      <c r="I24" s="37">
        <f>IF($D$3=$G$3,$F$3,$F$3*B24)</f>
        <v>10</v>
      </c>
      <c r="J24" s="110"/>
      <c r="K24" s="110"/>
      <c r="L24" s="37">
        <f>$F24*E24</f>
        <v>2.5</v>
      </c>
      <c r="M24" s="113" t="s">
        <v>66</v>
      </c>
      <c r="N24" s="139" t="s">
        <v>60</v>
      </c>
    </row>
    <row r="25" spans="1:15" x14ac:dyDescent="0.2">
      <c r="A25" s="79" t="s">
        <v>50</v>
      </c>
      <c r="B25" s="68">
        <v>0.2</v>
      </c>
      <c r="C25" s="68">
        <v>0.04</v>
      </c>
      <c r="D25" s="68">
        <v>0.08</v>
      </c>
      <c r="E25" s="68">
        <v>3.3000000000000002E-2</v>
      </c>
      <c r="F25" s="70">
        <f>IF($D$4=$G$3,$F$3,$F$3/B25)</f>
        <v>50</v>
      </c>
      <c r="G25" s="81">
        <f>F25*$F$5</f>
        <v>10000</v>
      </c>
      <c r="H25" s="82">
        <f>ROUNDUP((G25/600),0)</f>
        <v>17</v>
      </c>
      <c r="I25" s="72">
        <f>IF($D$3=$G$3,$F$3,$F$3*B25)</f>
        <v>10</v>
      </c>
      <c r="J25" s="72">
        <f>$F25*C25</f>
        <v>2</v>
      </c>
      <c r="K25" s="72">
        <f>$F25*D25</f>
        <v>4</v>
      </c>
      <c r="L25" s="72">
        <f>$F25*E25</f>
        <v>1.6500000000000001</v>
      </c>
      <c r="M25" s="142" t="s">
        <v>27</v>
      </c>
      <c r="N25" s="140" t="s">
        <v>56</v>
      </c>
      <c r="O25" s="121"/>
    </row>
    <row r="26" spans="1:15" x14ac:dyDescent="0.2">
      <c r="A26" s="129"/>
      <c r="B26" s="83"/>
      <c r="C26" s="83"/>
      <c r="D26" s="83"/>
      <c r="E26" s="83"/>
      <c r="F26" s="84"/>
      <c r="G26" s="88"/>
      <c r="H26" s="89"/>
      <c r="I26" s="85"/>
      <c r="J26" s="85"/>
      <c r="K26" s="85"/>
      <c r="L26" s="85"/>
      <c r="M26" s="115"/>
      <c r="N26" s="130"/>
      <c r="O26" s="121"/>
    </row>
    <row r="27" spans="1:15" x14ac:dyDescent="0.2">
      <c r="A27" s="128" t="s">
        <v>62</v>
      </c>
      <c r="B27" s="34"/>
      <c r="C27" s="109"/>
      <c r="D27" s="109"/>
      <c r="E27" s="34"/>
      <c r="F27" s="40"/>
      <c r="G27" s="88"/>
      <c r="H27" s="89"/>
      <c r="I27" s="37"/>
      <c r="J27" s="110"/>
      <c r="K27" s="110"/>
      <c r="L27" s="37"/>
      <c r="M27" s="113"/>
      <c r="N27" s="103"/>
    </row>
    <row r="28" spans="1:15" x14ac:dyDescent="0.2">
      <c r="A28" s="118" t="s">
        <v>51</v>
      </c>
      <c r="B28" s="68">
        <v>7.4999999999999997E-2</v>
      </c>
      <c r="C28" s="68">
        <v>0.03</v>
      </c>
      <c r="D28" s="68">
        <v>0.05</v>
      </c>
      <c r="E28" s="68">
        <v>2.9000000000000001E-2</v>
      </c>
      <c r="F28" s="70">
        <f t="shared" ref="F28:F32" si="20">IF($D$4=$G$3,$F$3,$F$3/B28)</f>
        <v>133.33333333333334</v>
      </c>
      <c r="G28" s="81">
        <f t="shared" ref="G28:G32" si="21">F28*$F$5</f>
        <v>26666.666666666668</v>
      </c>
      <c r="H28" s="82">
        <f t="shared" ref="H28" si="22">ROUNDUP((G28/600),0)</f>
        <v>45</v>
      </c>
      <c r="I28" s="72">
        <f t="shared" ref="I28:I32" si="23">IF($D$3=$G$3,$F$3,$F$3*B28)</f>
        <v>10</v>
      </c>
      <c r="J28" s="72">
        <f t="shared" ref="J28:J30" si="24">$F28*C28</f>
        <v>4</v>
      </c>
      <c r="K28" s="72">
        <f t="shared" ref="K28:K30" si="25">$F28*D28</f>
        <v>6.6666666666666679</v>
      </c>
      <c r="L28" s="72">
        <f t="shared" ref="L28:L32" si="26">$F28*E28</f>
        <v>3.8666666666666671</v>
      </c>
      <c r="M28" s="112" t="s">
        <v>27</v>
      </c>
      <c r="N28" s="87" t="s">
        <v>56</v>
      </c>
      <c r="O28" s="121"/>
    </row>
    <row r="29" spans="1:15" x14ac:dyDescent="0.2">
      <c r="A29" s="119" t="s">
        <v>52</v>
      </c>
      <c r="B29" s="83">
        <v>0.105</v>
      </c>
      <c r="C29" s="83">
        <v>2.8000000000000001E-2</v>
      </c>
      <c r="D29" s="83">
        <v>1.9E-2</v>
      </c>
      <c r="E29" s="83">
        <v>0</v>
      </c>
      <c r="F29" s="84">
        <f>IF($D$4=$G$3,$F$3,$F$3/B29)</f>
        <v>95.238095238095241</v>
      </c>
      <c r="G29" s="88">
        <f>F29*$F$5</f>
        <v>19047.61904761905</v>
      </c>
      <c r="H29" s="89">
        <f>ROUNDUP((G29/600),0)</f>
        <v>32</v>
      </c>
      <c r="I29" s="85">
        <f>IF($D$3=$G$3,$F$3,$F$3*B29)</f>
        <v>10</v>
      </c>
      <c r="J29" s="85">
        <f t="shared" si="24"/>
        <v>2.666666666666667</v>
      </c>
      <c r="K29" s="85">
        <f t="shared" si="25"/>
        <v>1.8095238095238095</v>
      </c>
      <c r="L29" s="85">
        <f>$F29*E29</f>
        <v>0</v>
      </c>
      <c r="M29" s="115" t="s">
        <v>27</v>
      </c>
      <c r="N29" s="108" t="s">
        <v>56</v>
      </c>
      <c r="O29" s="121"/>
    </row>
    <row r="30" spans="1:15" x14ac:dyDescent="0.2">
      <c r="A30" s="132" t="s">
        <v>53</v>
      </c>
      <c r="B30" s="133">
        <v>0.13900000000000001</v>
      </c>
      <c r="C30" s="133">
        <v>1.9800000000000002E-2</v>
      </c>
      <c r="D30" s="133">
        <v>0.01</v>
      </c>
      <c r="E30" s="133">
        <v>0</v>
      </c>
      <c r="F30" s="134">
        <f t="shared" ref="F30" si="27">IF($D$4=$G$3,$F$3,$F$3/B30)</f>
        <v>71.942446043165461</v>
      </c>
      <c r="G30" s="135">
        <f t="shared" ref="G30" si="28">F30*$F$5</f>
        <v>14388.489208633093</v>
      </c>
      <c r="H30" s="136">
        <f t="shared" ref="H30" si="29">ROUNDUP((G30/600),0)</f>
        <v>24</v>
      </c>
      <c r="I30" s="137">
        <f t="shared" ref="I30" si="30">IF($D$3=$G$3,$F$3,$F$3*B30)</f>
        <v>10</v>
      </c>
      <c r="J30" s="137">
        <f t="shared" si="24"/>
        <v>1.4244604316546763</v>
      </c>
      <c r="K30" s="137">
        <f t="shared" si="25"/>
        <v>0.71942446043165464</v>
      </c>
      <c r="L30" s="137">
        <f t="shared" ref="L30" si="31">$F30*E30</f>
        <v>0</v>
      </c>
      <c r="M30" s="142" t="s">
        <v>27</v>
      </c>
      <c r="N30" s="87" t="s">
        <v>56</v>
      </c>
      <c r="O30" s="121"/>
    </row>
    <row r="31" spans="1:15" x14ac:dyDescent="0.2">
      <c r="A31" s="131" t="s">
        <v>57</v>
      </c>
      <c r="B31" s="83">
        <v>0.04</v>
      </c>
      <c r="C31" s="83">
        <v>0.01</v>
      </c>
      <c r="D31" s="83">
        <v>0.02</v>
      </c>
      <c r="E31" s="83">
        <v>0</v>
      </c>
      <c r="F31" s="84">
        <f>IF($D$4=$G$3,$F$3,$F$3/B31)</f>
        <v>250</v>
      </c>
      <c r="G31" s="88">
        <f>F31*$F$5</f>
        <v>50000</v>
      </c>
      <c r="H31" s="89">
        <f>ROUNDUP((G31/500),0)</f>
        <v>100</v>
      </c>
      <c r="I31" s="85">
        <f>IF($D$3=$G$3,$F$3,$F$3*B31)</f>
        <v>10</v>
      </c>
      <c r="J31" s="85">
        <f t="shared" ref="J31" si="32">$F31*C31</f>
        <v>2.5</v>
      </c>
      <c r="K31" s="85">
        <f t="shared" ref="K31" si="33">$F31*D31</f>
        <v>5</v>
      </c>
      <c r="L31" s="85">
        <f>$F31*E31</f>
        <v>0</v>
      </c>
      <c r="M31" s="115" t="s">
        <v>27</v>
      </c>
      <c r="N31" s="108" t="s">
        <v>56</v>
      </c>
      <c r="O31" s="121"/>
    </row>
    <row r="32" spans="1:15" ht="13.5" thickBot="1" x14ac:dyDescent="0.25">
      <c r="A32" s="138" t="s">
        <v>58</v>
      </c>
      <c r="B32" s="122">
        <v>0.08</v>
      </c>
      <c r="C32" s="122">
        <v>0.04</v>
      </c>
      <c r="D32" s="122">
        <v>0.05</v>
      </c>
      <c r="E32" s="122">
        <v>0</v>
      </c>
      <c r="F32" s="123">
        <f t="shared" si="20"/>
        <v>125</v>
      </c>
      <c r="G32" s="124">
        <f t="shared" si="21"/>
        <v>25000</v>
      </c>
      <c r="H32" s="125">
        <f>ROUNDUP((G32/500),0)</f>
        <v>50</v>
      </c>
      <c r="I32" s="126">
        <f t="shared" si="23"/>
        <v>10</v>
      </c>
      <c r="J32" s="126">
        <f t="shared" ref="J32:K32" si="34">$F32*C32</f>
        <v>5</v>
      </c>
      <c r="K32" s="126">
        <f t="shared" si="34"/>
        <v>6.25</v>
      </c>
      <c r="L32" s="126">
        <f t="shared" si="26"/>
        <v>0</v>
      </c>
      <c r="M32" s="144" t="s">
        <v>27</v>
      </c>
      <c r="N32" s="127" t="s">
        <v>56</v>
      </c>
      <c r="O32" s="121"/>
    </row>
    <row r="33" spans="1:14" x14ac:dyDescent="0.2">
      <c r="A33" s="27"/>
      <c r="B33" s="28"/>
      <c r="C33" s="28"/>
      <c r="D33" s="28"/>
      <c r="E33" s="28"/>
      <c r="F33" s="28"/>
      <c r="I33" s="28"/>
      <c r="J33" s="28"/>
    </row>
    <row r="34" spans="1:14" x14ac:dyDescent="0.2">
      <c r="A34" s="77" t="s">
        <v>38</v>
      </c>
      <c r="B34" s="28"/>
      <c r="C34" s="28"/>
      <c r="D34" s="28"/>
      <c r="E34" s="28"/>
      <c r="F34" s="28"/>
      <c r="G34" s="28"/>
      <c r="H34" s="28"/>
      <c r="I34" s="28"/>
      <c r="J34" s="78" t="s">
        <v>54</v>
      </c>
    </row>
    <row r="35" spans="1:14" x14ac:dyDescent="0.2">
      <c r="A35" s="120" t="s">
        <v>39</v>
      </c>
    </row>
    <row r="38" spans="1:14" x14ac:dyDescent="0.2">
      <c r="A38" s="78" t="s">
        <v>40</v>
      </c>
      <c r="N38" s="26"/>
    </row>
    <row r="39" spans="1:14" x14ac:dyDescent="0.2">
      <c r="A39" s="78" t="s">
        <v>41</v>
      </c>
    </row>
  </sheetData>
  <sheetProtection algorithmName="SHA-512" hashValue="Cuffs/tCTrbR+McarHTUXCJLevdRD37tV1czbHnc8d6Ion6FhycnYY8Cu2CKA+8CVG4jis1Wh0GX/pr5/PkIDA==" saltValue="//2q8Zc4QQzQJIViZAO1lA==" spinCount="100000" sheet="1" objects="1" scenarios="1"/>
  <phoneticPr fontId="13" type="noConversion"/>
  <dataValidations count="1">
    <dataValidation type="list" allowBlank="1" showInputMessage="1" showErrorMessage="1" sqref="G3" xr:uid="{00000000-0002-0000-0100-000000000000}">
      <formula1>Mengde_N</formula1>
    </dataValidation>
  </dataValidations>
  <hyperlinks>
    <hyperlink ref="A34" r:id="rId1" xr:uid="{00000000-0004-0000-0100-000001000000}"/>
    <hyperlink ref="A35" r:id="rId2" xr:uid="{00000000-0004-0000-0100-000000000000}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Mengde_N</vt:lpstr>
    </vt:vector>
  </TitlesOfParts>
  <Company>Østre Romerike Forsøksring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Ragnar</dc:creator>
  <cp:lastModifiedBy>Hans Trygve Lund</cp:lastModifiedBy>
  <cp:lastPrinted>2009-04-30T09:34:11Z</cp:lastPrinted>
  <dcterms:created xsi:type="dcterms:W3CDTF">2001-11-20T12:25:48Z</dcterms:created>
  <dcterms:modified xsi:type="dcterms:W3CDTF">2023-02-23T09:22:36Z</dcterms:modified>
</cp:coreProperties>
</file>